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2018-2019" sheetId="1" r:id="rId1"/>
  </sheets>
  <definedNames>
    <definedName name="_xlnm._FilterDatabase" localSheetId="0" hidden="1">'2018-2019'!$A$6:$D$155</definedName>
  </definedNames>
  <calcPr fullCalcOnLoad="1"/>
</workbook>
</file>

<file path=xl/sharedStrings.xml><?xml version="1.0" encoding="utf-8"?>
<sst xmlns="http://schemas.openxmlformats.org/spreadsheetml/2006/main" count="300" uniqueCount="264">
  <si>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</si>
  <si>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</si>
  <si>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</si>
  <si>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</si>
  <si>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</si>
  <si>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</si>
  <si>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</si>
  <si>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</si>
  <si>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</si>
  <si>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03 0 06 60010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</si>
  <si>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</si>
  <si>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</si>
  <si>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Муниципальная программа Пучежского муниципального района «Профилактика правонарушений на территории Пучежского муниципального района»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</si>
  <si>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</si>
  <si>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</si>
  <si>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</si>
  <si>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 xml:space="preserve">04 3 00 00000 </t>
  </si>
  <si>
    <r>
      <t>Осуществление части переданных муниципальному району полномочий  Пучежского городского поселения  по вопросам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в части субсидирования половины процентной ставки банковского кредита, полученного Заемщиком по кредитному договору, на приобретение, строительства жилья (</t>
    </r>
    <r>
      <rPr>
        <sz val="12"/>
        <rFont val="Times New Roman"/>
        <family val="1"/>
      </rPr>
      <t>Предоставление субсидий бюджетным, автономным учреждениям и иным некоммерческим организациям)</t>
    </r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</si>
  <si>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в Пучежском муниципальном районе»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</si>
  <si>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</si>
  <si>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</si>
  <si>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</si>
  <si>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</si>
  <si>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</si>
  <si>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</si>
  <si>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</si>
  <si>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</si>
  <si>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</si>
  <si>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</si>
  <si>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</si>
  <si>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</si>
  <si>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</si>
  <si>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</si>
  <si>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«Сохранение и укрепление здоровья обучающихся»</t>
  </si>
  <si>
    <t>01 0 05 00000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</si>
  <si>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</si>
  <si>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</si>
  <si>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</si>
  <si>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</si>
  <si>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</si>
  <si>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</si>
  <si>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</si>
  <si>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</si>
  <si>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</si>
  <si>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</si>
  <si>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</si>
  <si>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</si>
  <si>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</si>
  <si>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</si>
  <si>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</si>
  <si>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</si>
  <si>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</si>
  <si>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</si>
  <si>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</si>
  <si>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</si>
  <si>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</si>
  <si>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</si>
  <si>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2018 год, 
руб</t>
  </si>
  <si>
    <t>2019 год,
руб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</si>
  <si>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</si>
  <si>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</si>
  <si>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</si>
  <si>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</si>
  <si>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</si>
  <si>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</si>
  <si>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</si>
  <si>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</si>
  <si>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</si>
  <si>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</si>
  <si>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</si>
  <si>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</si>
  <si>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</si>
  <si>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</si>
  <si>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</si>
  <si>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</si>
  <si>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</si>
  <si>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</si>
  <si>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</si>
  <si>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</si>
  <si>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</si>
  <si>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</si>
  <si>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</si>
  <si>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</si>
  <si>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</si>
  <si>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</si>
  <si>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</si>
  <si>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</si>
  <si>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15 0 04 00000</t>
  </si>
  <si>
    <t>Основное мероприятие «Улучшение условий и охраны труда в прочих муниципальных учреждениях»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</si>
  <si>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</si>
  <si>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</si>
  <si>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08 0 00 00000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</si>
  <si>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</si>
  <si>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</si>
  <si>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</si>
  <si>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</si>
  <si>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10 0 00 00000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</si>
  <si>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</si>
  <si>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</si>
  <si>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</si>
  <si>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</si>
  <si>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</si>
  <si>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</si>
  <si>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</si>
  <si>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</si>
  <si>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13 0 00 00000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</si>
  <si>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</si>
  <si>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</si>
  <si>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13 0 01 80360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</si>
  <si>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</si>
  <si>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</si>
  <si>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</si>
  <si>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</si>
  <si>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</si>
  <si>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</si>
  <si>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</si>
  <si>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</si>
  <si>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</si>
  <si>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</si>
  <si>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</si>
  <si>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</si>
  <si>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</si>
  <si>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</si>
  <si>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</si>
  <si>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</si>
  <si>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</si>
  <si>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</si>
  <si>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</si>
  <si>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</si>
  <si>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</si>
  <si>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плановый период 2018 и 2019 годов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</si>
  <si>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</si>
  <si>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</si>
  <si>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</si>
  <si>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</si>
  <si>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</si>
  <si>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</si>
  <si>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</si>
  <si>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</si>
  <si>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</si>
  <si>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</si>
  <si>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</si>
  <si>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</si>
  <si>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</si>
  <si>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</si>
  <si>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</si>
  <si>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</si>
  <si>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</si>
  <si>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</si>
  <si>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</si>
  <si>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</si>
  <si>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</si>
  <si>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 xml:space="preserve">Приложение № 7 к решению Совета 
Пучежского муниципального района от 26.12.2016 №132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</si>
  <si>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</si>
  <si>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</si>
  <si>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</si>
  <si>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</si>
  <si>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</si>
  <si>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</si>
  <si>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</si>
  <si>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</si>
  <si>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</si>
  <si>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</si>
  <si>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</si>
  <si>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</si>
  <si>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</si>
  <si>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</si>
  <si>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</si>
  <si>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11 0 02 01140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</si>
  <si>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</si>
  <si>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</si>
  <si>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повышение туристического потенциала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</si>
  <si>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</si>
  <si>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</si>
  <si>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</si>
  <si>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</si>
  <si>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</si>
  <si>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</si>
  <si>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</si>
  <si>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</si>
  <si>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</si>
  <si>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</si>
  <si>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</si>
  <si>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01 0 05 S0190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</si>
  <si>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</si>
  <si>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01 0 05 80190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</si>
  <si>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</si>
  <si>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</si>
  <si>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01 0 08 80100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</si>
  <si>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</si>
  <si>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</si>
  <si>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</si>
  <si>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</si>
  <si>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</si>
  <si>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</si>
  <si>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</si>
  <si>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13 0 01 00000</t>
  </si>
  <si>
    <t>Основное мероприятие «Профилактика правонарушений на территории Пучежского муниципального района»</t>
  </si>
  <si>
    <t>Иные непрограммные мероприятия</t>
  </si>
  <si>
    <t>01 0 09 00240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</si>
  <si>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</si>
  <si>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</si>
  <si>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</si>
  <si>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</si>
  <si>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</si>
  <si>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</si>
  <si>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</si>
  <si>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</si>
  <si>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</si>
  <si>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</si>
  <si>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</si>
  <si>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</si>
  <si>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</si>
  <si>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20 9 00 80350</t>
  </si>
  <si>
    <t>20 9 00 80370</t>
  </si>
  <si>
    <t>20 9 00 00000</t>
  </si>
  <si>
    <t>20 0 00 00000</t>
  </si>
  <si>
    <t>15 0 01 00000</t>
  </si>
  <si>
    <t>Муниципальная программа Пучежского муниципального района «Улучшение условий и охраны труда в Пучежском муниципальном районе на 2016-2018 г.г.»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</si>
  <si>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</si>
  <si>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</si>
  <si>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</si>
  <si>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</si>
  <si>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04 3 01 9151Ж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</si>
  <si>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</si>
  <si>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</si>
  <si>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</si>
  <si>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Своевременное обслуживание и погашение долговых обязательств (Обслуживание государственного (муниципального) долга)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</si>
  <si>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</si>
  <si>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</si>
  <si>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</si>
  <si>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</si>
  <si>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</si>
  <si>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</si>
  <si>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области(Иные бюджетные ассигнования)</t>
  </si>
  <si>
    <t>02 0 03 S0340</t>
  </si>
  <si>
    <t>02 0 03 01150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</si>
  <si>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</si>
  <si>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</si>
  <si>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</si>
  <si>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</si>
  <si>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</si>
  <si>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</si>
  <si>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Управление резервным фондом администрации Пучежского муниципального района (Резервные средства)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</si>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</sst>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#.##0.0"/>
    <numFmt numFmtId="171" formatCode="#.##0.00"/>
    <numFmt numFmtId="172" formatCode="_-* #,##0.0_р_._-;\-* #,##0.0_р_._-;_-* &quot;-&quot;??_р_._-;_-@_-"/>
    <numFmt numFmtId="173" formatCode="#,##0.0"/>
    <numFmt numFmtId="174" formatCode="_-* #,##0.0_р_._-;\-* #,##0.0_р_._-;_-* &quot;-&quot;?_р_._-;_-@_-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9" fontId="15" fillId="0" borderId="1">
      <alignment vertical="top" wrapText="1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2" applyNumberFormat="0" applyAlignment="0" applyProtection="0"/>
    <xf numFmtId="0" fontId="19" fillId="20" borderId="3" applyNumberFormat="0" applyAlignment="0" applyProtection="0"/>
    <xf numFmtId="0" fontId="20" fillId="20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21" borderId="8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24" borderId="12" xfId="61" applyNumberFormat="1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24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4" fontId="5" fillId="22" borderId="12" xfId="0" applyNumberFormat="1" applyFont="1" applyFill="1" applyBorder="1" applyAlignment="1">
      <alignment horizontal="center"/>
    </xf>
    <xf numFmtId="0" fontId="5" fillId="22" borderId="12" xfId="0" applyFont="1" applyFill="1" applyBorder="1" applyAlignment="1">
      <alignment horizontal="justify" vertical="center" wrapText="1"/>
    </xf>
    <xf numFmtId="4" fontId="5" fillId="22" borderId="12" xfId="61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4" fontId="2" fillId="22" borderId="12" xfId="61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4" fontId="2" fillId="22" borderId="12" xfId="61" applyNumberFormat="1" applyFont="1" applyFill="1" applyBorder="1" applyAlignment="1">
      <alignment horizontal="center" vertical="center"/>
    </xf>
    <xf numFmtId="4" fontId="2" fillId="22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 vertical="center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4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4" fillId="0" borderId="14" xfId="33" applyNumberFormat="1" applyFont="1" applyBorder="1" applyAlignment="1" applyProtection="1">
      <alignment horizontal="justify" vertical="center" wrapText="1"/>
      <protection locked="0"/>
    </xf>
    <xf numFmtId="0" fontId="13" fillId="24" borderId="12" xfId="0" applyFont="1" applyFill="1" applyBorder="1" applyAlignment="1">
      <alignment vertical="center"/>
    </xf>
    <xf numFmtId="0" fontId="13" fillId="24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2" fontId="4" fillId="0" borderId="1" xfId="33" applyNumberFormat="1" applyFont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selection activeCell="G149" sqref="G149"/>
    </sheetView>
  </sheetViews>
  <sheetFormatPr defaultColWidth="9.00390625" defaultRowHeight="12.75"/>
  <cols>
    <col min="1" max="1" width="83.125" style="19" customWidth="1"/>
    <col min="2" max="2" width="17.625" style="2" customWidth="1"/>
    <col min="3" max="3" width="7.375" style="2" customWidth="1"/>
    <col min="4" max="5" width="17.25390625" style="28" customWidth="1"/>
    <col min="7" max="7" width="14.25390625" style="0" customWidth="1"/>
  </cols>
  <sheetData>
    <row r="1" spans="1:5" ht="29.25" customHeight="1">
      <c r="A1" s="45"/>
      <c r="B1" s="65" t="s">
        <v>152</v>
      </c>
      <c r="C1" s="65"/>
      <c r="D1" s="65"/>
      <c r="E1" s="65"/>
    </row>
    <row r="3" spans="1:5" ht="12.75" customHeight="1">
      <c r="A3" s="64" t="s">
        <v>130</v>
      </c>
      <c r="B3" s="64"/>
      <c r="C3" s="64"/>
      <c r="D3" s="64"/>
      <c r="E3" s="64"/>
    </row>
    <row r="4" spans="1:5" ht="82.5" customHeight="1">
      <c r="A4" s="64"/>
      <c r="B4" s="64"/>
      <c r="C4" s="64"/>
      <c r="D4" s="64"/>
      <c r="E4" s="64"/>
    </row>
    <row r="5" spans="1:3" ht="15.75" customHeight="1">
      <c r="A5" s="46"/>
      <c r="B5" s="1"/>
      <c r="C5" s="1"/>
    </row>
    <row r="6" spans="1:5" s="12" customFormat="1" ht="51" customHeight="1">
      <c r="A6" s="10" t="s">
        <v>116</v>
      </c>
      <c r="B6" s="11" t="s">
        <v>122</v>
      </c>
      <c r="C6" s="11" t="s">
        <v>123</v>
      </c>
      <c r="D6" s="29" t="s">
        <v>57</v>
      </c>
      <c r="E6" s="29" t="s">
        <v>58</v>
      </c>
    </row>
    <row r="7" spans="1:5" ht="39" customHeight="1">
      <c r="A7" s="47" t="s">
        <v>14</v>
      </c>
      <c r="B7" s="3" t="s">
        <v>29</v>
      </c>
      <c r="C7" s="9"/>
      <c r="D7" s="16">
        <f>D8+D15+D25+D28+D35+D41+D33</f>
        <v>88307110.21</v>
      </c>
      <c r="E7" s="16">
        <f>E8+E15+E25+E28+E35+E41+E33</f>
        <v>86507110.21</v>
      </c>
    </row>
    <row r="8" spans="1:5" ht="31.5" customHeight="1">
      <c r="A8" s="48" t="s">
        <v>27</v>
      </c>
      <c r="B8" s="31" t="s">
        <v>119</v>
      </c>
      <c r="C8" s="32"/>
      <c r="D8" s="33">
        <f>SUM(D9:D14)</f>
        <v>36398702</v>
      </c>
      <c r="E8" s="33">
        <f>SUM(E9:E14)</f>
        <v>35098702</v>
      </c>
    </row>
    <row r="9" spans="1:5" ht="64.5" customHeight="1">
      <c r="A9" s="49" t="s">
        <v>117</v>
      </c>
      <c r="B9" s="4" t="s">
        <v>118</v>
      </c>
      <c r="C9" s="4">
        <v>100</v>
      </c>
      <c r="D9" s="14">
        <v>11285370</v>
      </c>
      <c r="E9" s="14">
        <f>D9-1000000+200000</f>
        <v>10485370</v>
      </c>
    </row>
    <row r="10" spans="1:5" ht="45.75" customHeight="1">
      <c r="A10" s="49" t="s">
        <v>120</v>
      </c>
      <c r="B10" s="4" t="s">
        <v>118</v>
      </c>
      <c r="C10" s="4">
        <v>200</v>
      </c>
      <c r="D10" s="14">
        <f>6660500-200000</f>
        <v>6460500</v>
      </c>
      <c r="E10" s="14">
        <f>D10-500000</f>
        <v>5960500</v>
      </c>
    </row>
    <row r="11" spans="1:5" ht="31.5" customHeight="1">
      <c r="A11" s="49" t="s">
        <v>121</v>
      </c>
      <c r="B11" s="4" t="s">
        <v>118</v>
      </c>
      <c r="C11" s="4">
        <v>800</v>
      </c>
      <c r="D11" s="14">
        <v>126200</v>
      </c>
      <c r="E11" s="14">
        <f>D11</f>
        <v>126200</v>
      </c>
    </row>
    <row r="12" spans="1:5" ht="156" customHeight="1">
      <c r="A12" s="49" t="s">
        <v>124</v>
      </c>
      <c r="B12" s="4" t="s">
        <v>125</v>
      </c>
      <c r="C12" s="4">
        <v>100</v>
      </c>
      <c r="D12" s="14">
        <v>10326952</v>
      </c>
      <c r="E12" s="14">
        <f>D12</f>
        <v>10326952</v>
      </c>
    </row>
    <row r="13" spans="1:5" ht="144" customHeight="1">
      <c r="A13" s="49" t="s">
        <v>126</v>
      </c>
      <c r="B13" s="4" t="s">
        <v>125</v>
      </c>
      <c r="C13" s="4">
        <v>200</v>
      </c>
      <c r="D13" s="14">
        <v>84480</v>
      </c>
      <c r="E13" s="14">
        <f>D13</f>
        <v>84480</v>
      </c>
    </row>
    <row r="14" spans="1:5" ht="48" customHeight="1">
      <c r="A14" s="49" t="s">
        <v>127</v>
      </c>
      <c r="B14" s="4" t="s">
        <v>128</v>
      </c>
      <c r="C14" s="4">
        <v>200</v>
      </c>
      <c r="D14" s="14">
        <f>7795100+320100</f>
        <v>8115200</v>
      </c>
      <c r="E14" s="14">
        <f>D14</f>
        <v>8115200</v>
      </c>
    </row>
    <row r="15" spans="1:5" ht="31.5" customHeight="1">
      <c r="A15" s="48" t="s">
        <v>28</v>
      </c>
      <c r="B15" s="31" t="s">
        <v>30</v>
      </c>
      <c r="C15" s="6"/>
      <c r="D15" s="34">
        <f>SUM(D16:D24)</f>
        <v>42913114</v>
      </c>
      <c r="E15" s="34">
        <f>SUM(E16:E24)</f>
        <v>42913114</v>
      </c>
    </row>
    <row r="16" spans="1:5" ht="65.25" customHeight="1">
      <c r="A16" s="49" t="s">
        <v>129</v>
      </c>
      <c r="B16" s="4" t="s">
        <v>142</v>
      </c>
      <c r="C16" s="4">
        <v>100</v>
      </c>
      <c r="D16" s="14">
        <v>3134430</v>
      </c>
      <c r="E16" s="14">
        <f>D16</f>
        <v>3134430</v>
      </c>
    </row>
    <row r="17" spans="1:5" ht="48" customHeight="1">
      <c r="A17" s="49" t="s">
        <v>135</v>
      </c>
      <c r="B17" s="4" t="s">
        <v>142</v>
      </c>
      <c r="C17" s="4">
        <v>200</v>
      </c>
      <c r="D17" s="14">
        <f>5146700-720000-580000</f>
        <v>3846700</v>
      </c>
      <c r="E17" s="14">
        <f aca="true" t="shared" si="0" ref="E17:E24">D17</f>
        <v>3846700</v>
      </c>
    </row>
    <row r="18" spans="1:5" ht="48.75" customHeight="1">
      <c r="A18" s="49" t="s">
        <v>201</v>
      </c>
      <c r="B18" s="4" t="s">
        <v>142</v>
      </c>
      <c r="C18" s="4">
        <v>600</v>
      </c>
      <c r="D18" s="14">
        <f>9391400-120000-50000-1636000</f>
        <v>7585400</v>
      </c>
      <c r="E18" s="14">
        <f t="shared" si="0"/>
        <v>7585400</v>
      </c>
    </row>
    <row r="19" spans="1:5" ht="32.25" customHeight="1">
      <c r="A19" s="49" t="s">
        <v>136</v>
      </c>
      <c r="B19" s="4" t="s">
        <v>142</v>
      </c>
      <c r="C19" s="4">
        <v>800</v>
      </c>
      <c r="D19" s="14">
        <v>83500</v>
      </c>
      <c r="E19" s="14">
        <f t="shared" si="0"/>
        <v>83500</v>
      </c>
    </row>
    <row r="20" spans="1:5" ht="48.75" customHeight="1">
      <c r="A20" s="49" t="s">
        <v>203</v>
      </c>
      <c r="B20" s="4" t="s">
        <v>200</v>
      </c>
      <c r="C20" s="4">
        <v>200</v>
      </c>
      <c r="D20" s="14">
        <v>310100</v>
      </c>
      <c r="E20" s="14">
        <f t="shared" si="0"/>
        <v>310100</v>
      </c>
    </row>
    <row r="21" spans="1:5" ht="46.5" customHeight="1">
      <c r="A21" s="49" t="s">
        <v>202</v>
      </c>
      <c r="B21" s="4" t="s">
        <v>200</v>
      </c>
      <c r="C21" s="4">
        <v>600</v>
      </c>
      <c r="D21" s="14">
        <v>207600</v>
      </c>
      <c r="E21" s="14">
        <f t="shared" si="0"/>
        <v>207600</v>
      </c>
    </row>
    <row r="22" spans="1:5" ht="158.25" customHeight="1">
      <c r="A22" s="49" t="s">
        <v>137</v>
      </c>
      <c r="B22" s="4" t="s">
        <v>141</v>
      </c>
      <c r="C22" s="4">
        <v>100</v>
      </c>
      <c r="D22" s="14">
        <v>11369966</v>
      </c>
      <c r="E22" s="14">
        <f t="shared" si="0"/>
        <v>11369966</v>
      </c>
    </row>
    <row r="23" spans="1:5" ht="126" customHeight="1">
      <c r="A23" s="49" t="s">
        <v>138</v>
      </c>
      <c r="B23" s="4" t="s">
        <v>141</v>
      </c>
      <c r="C23" s="4">
        <v>200</v>
      </c>
      <c r="D23" s="15">
        <v>40234</v>
      </c>
      <c r="E23" s="14">
        <f t="shared" si="0"/>
        <v>40234</v>
      </c>
    </row>
    <row r="24" spans="1:5" ht="141.75" customHeight="1">
      <c r="A24" s="49" t="s">
        <v>140</v>
      </c>
      <c r="B24" s="4" t="s">
        <v>141</v>
      </c>
      <c r="C24" s="4">
        <v>600</v>
      </c>
      <c r="D24" s="13">
        <v>16335184</v>
      </c>
      <c r="E24" s="14">
        <f t="shared" si="0"/>
        <v>16335184</v>
      </c>
    </row>
    <row r="25" spans="1:5" ht="31.5" customHeight="1">
      <c r="A25" s="48" t="s">
        <v>31</v>
      </c>
      <c r="B25" s="31" t="s">
        <v>32</v>
      </c>
      <c r="C25" s="31"/>
      <c r="D25" s="34">
        <f>SUM(D26:D27)</f>
        <v>2722757</v>
      </c>
      <c r="E25" s="34">
        <f>SUM(E26:E27)</f>
        <v>2722757</v>
      </c>
    </row>
    <row r="26" spans="1:5" ht="48" customHeight="1">
      <c r="A26" s="49" t="s">
        <v>143</v>
      </c>
      <c r="B26" s="4" t="s">
        <v>145</v>
      </c>
      <c r="C26" s="4">
        <v>600</v>
      </c>
      <c r="D26" s="14">
        <v>2404216</v>
      </c>
      <c r="E26" s="14">
        <f>D26</f>
        <v>2404216</v>
      </c>
    </row>
    <row r="27" spans="1:5" ht="63" customHeight="1">
      <c r="A27" s="49" t="s">
        <v>144</v>
      </c>
      <c r="B27" s="4" t="s">
        <v>146</v>
      </c>
      <c r="C27" s="4">
        <v>600</v>
      </c>
      <c r="D27" s="14">
        <v>318541</v>
      </c>
      <c r="E27" s="14">
        <f>D27</f>
        <v>318541</v>
      </c>
    </row>
    <row r="28" spans="1:5" ht="18" customHeight="1">
      <c r="A28" s="48" t="s">
        <v>33</v>
      </c>
      <c r="B28" s="31" t="s">
        <v>34</v>
      </c>
      <c r="C28" s="31"/>
      <c r="D28" s="34">
        <f>SUM(D29:D32)</f>
        <v>324901.5</v>
      </c>
      <c r="E28" s="34">
        <f>SUM(E29:E32)</f>
        <v>324901.5</v>
      </c>
    </row>
    <row r="29" spans="1:5" ht="46.5" customHeight="1">
      <c r="A29" s="49" t="s">
        <v>184</v>
      </c>
      <c r="B29" s="4" t="s">
        <v>185</v>
      </c>
      <c r="C29" s="4">
        <v>200</v>
      </c>
      <c r="D29" s="14">
        <v>103950</v>
      </c>
      <c r="E29" s="14">
        <v>103950</v>
      </c>
    </row>
    <row r="30" spans="1:5" ht="62.25" customHeight="1">
      <c r="A30" s="49" t="s">
        <v>256</v>
      </c>
      <c r="B30" s="4" t="s">
        <v>185</v>
      </c>
      <c r="C30" s="4">
        <v>600</v>
      </c>
      <c r="D30" s="14">
        <v>196350</v>
      </c>
      <c r="E30" s="14">
        <v>196350</v>
      </c>
    </row>
    <row r="31" spans="1:5" ht="63" customHeight="1">
      <c r="A31" s="49" t="s">
        <v>180</v>
      </c>
      <c r="B31" s="4" t="s">
        <v>181</v>
      </c>
      <c r="C31" s="4">
        <v>600</v>
      </c>
      <c r="D31" s="14">
        <v>23100</v>
      </c>
      <c r="E31" s="14">
        <v>23100</v>
      </c>
    </row>
    <row r="32" spans="1:5" ht="44.25" customHeight="1">
      <c r="A32" s="49" t="s">
        <v>182</v>
      </c>
      <c r="B32" s="4" t="s">
        <v>183</v>
      </c>
      <c r="C32" s="4">
        <v>600</v>
      </c>
      <c r="D32" s="13">
        <v>1501.5</v>
      </c>
      <c r="E32" s="13">
        <v>1501.5</v>
      </c>
    </row>
    <row r="33" spans="1:5" ht="52.5" customHeight="1">
      <c r="A33" s="48" t="s">
        <v>131</v>
      </c>
      <c r="B33" s="31" t="s">
        <v>132</v>
      </c>
      <c r="C33" s="6"/>
      <c r="D33" s="34">
        <f>D34</f>
        <v>400000</v>
      </c>
      <c r="E33" s="34">
        <f>E34</f>
        <v>400000</v>
      </c>
    </row>
    <row r="34" spans="1:5" ht="44.25" customHeight="1">
      <c r="A34" s="62" t="s">
        <v>133</v>
      </c>
      <c r="B34" s="63" t="s">
        <v>134</v>
      </c>
      <c r="C34" s="4">
        <v>600</v>
      </c>
      <c r="D34" s="13">
        <v>400000</v>
      </c>
      <c r="E34" s="13">
        <v>400000</v>
      </c>
    </row>
    <row r="35" spans="1:5" ht="32.25" customHeight="1">
      <c r="A35" s="48" t="s">
        <v>35</v>
      </c>
      <c r="B35" s="31" t="s">
        <v>36</v>
      </c>
      <c r="C35" s="31"/>
      <c r="D35" s="34">
        <f>SUM(D36:D40)</f>
        <v>2485835.71</v>
      </c>
      <c r="E35" s="34">
        <f>SUM(E36:E40)</f>
        <v>1985835.71</v>
      </c>
    </row>
    <row r="36" spans="1:5" ht="79.5" customHeight="1">
      <c r="A36" s="49" t="s">
        <v>186</v>
      </c>
      <c r="B36" s="4" t="s">
        <v>187</v>
      </c>
      <c r="C36" s="4">
        <v>200</v>
      </c>
      <c r="D36" s="14">
        <v>33806</v>
      </c>
      <c r="E36" s="14">
        <f>D36</f>
        <v>33806</v>
      </c>
    </row>
    <row r="37" spans="1:5" ht="95.25" customHeight="1">
      <c r="A37" s="49" t="s">
        <v>189</v>
      </c>
      <c r="B37" s="4" t="s">
        <v>188</v>
      </c>
      <c r="C37" s="4">
        <v>200</v>
      </c>
      <c r="D37" s="14">
        <v>351594</v>
      </c>
      <c r="E37" s="14">
        <f>D37</f>
        <v>351594</v>
      </c>
    </row>
    <row r="38" spans="1:5" ht="61.5" customHeight="1">
      <c r="A38" s="49" t="s">
        <v>190</v>
      </c>
      <c r="B38" s="4" t="s">
        <v>191</v>
      </c>
      <c r="C38" s="4">
        <v>300</v>
      </c>
      <c r="D38" s="14">
        <v>735435.71</v>
      </c>
      <c r="E38" s="14">
        <f>D38</f>
        <v>735435.71</v>
      </c>
    </row>
    <row r="39" spans="1:5" ht="63.75" customHeight="1">
      <c r="A39" s="49" t="s">
        <v>237</v>
      </c>
      <c r="B39" s="4" t="s">
        <v>139</v>
      </c>
      <c r="C39" s="4">
        <v>200</v>
      </c>
      <c r="D39" s="14">
        <v>336000</v>
      </c>
      <c r="E39" s="14">
        <f>D39</f>
        <v>336000</v>
      </c>
    </row>
    <row r="40" spans="1:5" ht="65.25" customHeight="1">
      <c r="A40" s="49" t="s">
        <v>59</v>
      </c>
      <c r="B40" s="4" t="s">
        <v>139</v>
      </c>
      <c r="C40" s="4">
        <v>600</v>
      </c>
      <c r="D40" s="14">
        <v>1029000</v>
      </c>
      <c r="E40" s="14">
        <f>D40-500000</f>
        <v>529000</v>
      </c>
    </row>
    <row r="41" spans="1:5" ht="33" customHeight="1">
      <c r="A41" s="48" t="s">
        <v>37</v>
      </c>
      <c r="B41" s="31" t="s">
        <v>38</v>
      </c>
      <c r="C41" s="31"/>
      <c r="D41" s="34">
        <f>SUM(D42:D44)</f>
        <v>3061800</v>
      </c>
      <c r="E41" s="34">
        <f>SUM(E42:E44)</f>
        <v>3061800</v>
      </c>
    </row>
    <row r="42" spans="1:5" ht="79.5" customHeight="1">
      <c r="A42" s="49" t="s">
        <v>232</v>
      </c>
      <c r="B42" s="4" t="s">
        <v>199</v>
      </c>
      <c r="C42" s="4">
        <v>100</v>
      </c>
      <c r="D42" s="14">
        <v>2491100</v>
      </c>
      <c r="E42" s="14">
        <f>D42</f>
        <v>2491100</v>
      </c>
    </row>
    <row r="43" spans="1:5" ht="63" customHeight="1">
      <c r="A43" s="49" t="s">
        <v>233</v>
      </c>
      <c r="B43" s="4" t="s">
        <v>199</v>
      </c>
      <c r="C43" s="4">
        <v>200</v>
      </c>
      <c r="D43" s="14">
        <f>739200-120000-50000</f>
        <v>569200</v>
      </c>
      <c r="E43" s="14">
        <f>D43</f>
        <v>569200</v>
      </c>
    </row>
    <row r="44" spans="1:5" ht="47.25" customHeight="1">
      <c r="A44" s="49" t="s">
        <v>234</v>
      </c>
      <c r="B44" s="4" t="s">
        <v>199</v>
      </c>
      <c r="C44" s="4">
        <v>800</v>
      </c>
      <c r="D44" s="14">
        <v>1500</v>
      </c>
      <c r="E44" s="14">
        <f>D44</f>
        <v>1500</v>
      </c>
    </row>
    <row r="45" spans="1:5" s="19" customFormat="1" ht="39" customHeight="1">
      <c r="A45" s="17" t="s">
        <v>147</v>
      </c>
      <c r="B45" s="18" t="s">
        <v>204</v>
      </c>
      <c r="C45" s="18"/>
      <c r="D45" s="20">
        <f>D46+D49+D55+D59</f>
        <v>24824700</v>
      </c>
      <c r="E45" s="20">
        <f>E46+E49+E55+E59</f>
        <v>24824700</v>
      </c>
    </row>
    <row r="46" spans="1:5" s="19" customFormat="1" ht="63" customHeight="1">
      <c r="A46" s="50" t="s">
        <v>39</v>
      </c>
      <c r="B46" s="35" t="s">
        <v>40</v>
      </c>
      <c r="C46" s="35"/>
      <c r="D46" s="36">
        <f>SUM(D47:D48)</f>
        <v>4041400</v>
      </c>
      <c r="E46" s="36">
        <f>SUM(E47:E48)</f>
        <v>4041400</v>
      </c>
    </row>
    <row r="47" spans="1:5" ht="47.25" customHeight="1">
      <c r="A47" s="51" t="s">
        <v>165</v>
      </c>
      <c r="B47" s="4" t="s">
        <v>205</v>
      </c>
      <c r="C47" s="4">
        <v>600</v>
      </c>
      <c r="D47" s="14">
        <v>3188400</v>
      </c>
      <c r="E47" s="14">
        <f>D47</f>
        <v>3188400</v>
      </c>
    </row>
    <row r="48" spans="1:5" ht="63.75" customHeight="1">
      <c r="A48" s="49" t="s">
        <v>166</v>
      </c>
      <c r="B48" s="4" t="s">
        <v>206</v>
      </c>
      <c r="C48" s="4">
        <v>600</v>
      </c>
      <c r="D48" s="14">
        <v>853000</v>
      </c>
      <c r="E48" s="14">
        <f>D48</f>
        <v>853000</v>
      </c>
    </row>
    <row r="49" spans="1:5" ht="30" customHeight="1">
      <c r="A49" s="48" t="s">
        <v>41</v>
      </c>
      <c r="B49" s="31" t="s">
        <v>42</v>
      </c>
      <c r="C49" s="31"/>
      <c r="D49" s="34">
        <f>SUM(D50:D54)</f>
        <v>14917500</v>
      </c>
      <c r="E49" s="34">
        <f>SUM(E50:E54)</f>
        <v>14917500</v>
      </c>
    </row>
    <row r="50" spans="1:5" ht="80.25" customHeight="1">
      <c r="A50" s="51" t="s">
        <v>207</v>
      </c>
      <c r="B50" s="4" t="s">
        <v>222</v>
      </c>
      <c r="C50" s="4">
        <v>600</v>
      </c>
      <c r="D50" s="14">
        <v>7890500</v>
      </c>
      <c r="E50" s="14">
        <f>D50</f>
        <v>7890500</v>
      </c>
    </row>
    <row r="51" spans="1:5" ht="93" customHeight="1">
      <c r="A51" s="51" t="s">
        <v>209</v>
      </c>
      <c r="B51" s="4" t="s">
        <v>208</v>
      </c>
      <c r="C51" s="4">
        <v>600</v>
      </c>
      <c r="D51" s="14">
        <v>855000</v>
      </c>
      <c r="E51" s="14">
        <f>D51</f>
        <v>855000</v>
      </c>
    </row>
    <row r="52" spans="1:5" ht="93.75" customHeight="1">
      <c r="A52" s="51" t="s">
        <v>228</v>
      </c>
      <c r="B52" s="4" t="s">
        <v>210</v>
      </c>
      <c r="C52" s="4">
        <v>600</v>
      </c>
      <c r="D52" s="14">
        <v>2500000</v>
      </c>
      <c r="E52" s="14">
        <f>D52</f>
        <v>2500000</v>
      </c>
    </row>
    <row r="53" spans="1:5" ht="77.25" customHeight="1">
      <c r="A53" s="51" t="s">
        <v>231</v>
      </c>
      <c r="B53" s="4" t="s">
        <v>229</v>
      </c>
      <c r="C53" s="4">
        <v>600</v>
      </c>
      <c r="D53" s="14">
        <v>1100000</v>
      </c>
      <c r="E53" s="14">
        <f>D53</f>
        <v>1100000</v>
      </c>
    </row>
    <row r="54" spans="1:5" ht="77.25" customHeight="1">
      <c r="A54" s="51" t="s">
        <v>238</v>
      </c>
      <c r="B54" s="4" t="s">
        <v>230</v>
      </c>
      <c r="C54" s="4">
        <v>600</v>
      </c>
      <c r="D54" s="14">
        <v>2572000</v>
      </c>
      <c r="E54" s="14">
        <f>D54</f>
        <v>2572000</v>
      </c>
    </row>
    <row r="55" spans="1:5" ht="32.25" customHeight="1">
      <c r="A55" s="52" t="s">
        <v>43</v>
      </c>
      <c r="B55" s="31" t="s">
        <v>44</v>
      </c>
      <c r="C55" s="31"/>
      <c r="D55" s="34">
        <f>SUM(D56:D57)</f>
        <v>4519800</v>
      </c>
      <c r="E55" s="34">
        <f>SUM(E56:E57)</f>
        <v>4519800</v>
      </c>
    </row>
    <row r="56" spans="1:5" ht="96" customHeight="1">
      <c r="A56" s="51" t="s">
        <v>239</v>
      </c>
      <c r="B56" s="4" t="s">
        <v>221</v>
      </c>
      <c r="C56" s="4">
        <v>600</v>
      </c>
      <c r="D56" s="14">
        <v>3261700</v>
      </c>
      <c r="E56" s="14">
        <v>3261700</v>
      </c>
    </row>
    <row r="57" spans="1:5" ht="78" customHeight="1">
      <c r="A57" s="59" t="s">
        <v>162</v>
      </c>
      <c r="B57" s="60" t="s">
        <v>236</v>
      </c>
      <c r="C57" s="4">
        <v>600</v>
      </c>
      <c r="D57" s="14">
        <f>1528100-270000</f>
        <v>1258100</v>
      </c>
      <c r="E57" s="14">
        <f>1528100-270000</f>
        <v>1258100</v>
      </c>
    </row>
    <row r="58" spans="1:5" ht="111" customHeight="1">
      <c r="A58" s="59" t="s">
        <v>163</v>
      </c>
      <c r="B58" s="60" t="s">
        <v>235</v>
      </c>
      <c r="C58" s="4">
        <v>600</v>
      </c>
      <c r="D58" s="14">
        <v>270000</v>
      </c>
      <c r="E58" s="14">
        <v>270000</v>
      </c>
    </row>
    <row r="59" spans="1:5" ht="47.25" customHeight="1">
      <c r="A59" s="48" t="s">
        <v>45</v>
      </c>
      <c r="B59" s="31" t="s">
        <v>46</v>
      </c>
      <c r="C59" s="31"/>
      <c r="D59" s="34">
        <f>SUM(D60:D60)</f>
        <v>1346000</v>
      </c>
      <c r="E59" s="34">
        <f>SUM(E60:E60)</f>
        <v>1346000</v>
      </c>
    </row>
    <row r="60" spans="1:5" ht="48" customHeight="1">
      <c r="A60" s="51" t="s">
        <v>240</v>
      </c>
      <c r="B60" s="4" t="s">
        <v>241</v>
      </c>
      <c r="C60" s="4">
        <v>600</v>
      </c>
      <c r="D60" s="14">
        <v>1346000</v>
      </c>
      <c r="E60" s="14">
        <f>D60</f>
        <v>1346000</v>
      </c>
    </row>
    <row r="61" spans="1:5" s="19" customFormat="1" ht="55.5" customHeight="1">
      <c r="A61" s="17" t="s">
        <v>151</v>
      </c>
      <c r="B61" s="18" t="s">
        <v>242</v>
      </c>
      <c r="C61" s="18"/>
      <c r="D61" s="20">
        <f>D62+D73+D80+D84+D88</f>
        <v>29744930</v>
      </c>
      <c r="E61" s="20">
        <f>E62+E73+E80+E84+E88</f>
        <v>29702870</v>
      </c>
    </row>
    <row r="62" spans="1:5" s="19" customFormat="1" ht="32.25" customHeight="1">
      <c r="A62" s="50" t="s">
        <v>47</v>
      </c>
      <c r="B62" s="35" t="s">
        <v>48</v>
      </c>
      <c r="C62" s="35"/>
      <c r="D62" s="36">
        <f>SUM(D63:D72)</f>
        <v>3879200</v>
      </c>
      <c r="E62" s="36">
        <f>SUM(E63:E72)</f>
        <v>3679200</v>
      </c>
    </row>
    <row r="63" spans="1:5" ht="32.25" customHeight="1">
      <c r="A63" s="51" t="s">
        <v>243</v>
      </c>
      <c r="B63" s="4" t="s">
        <v>244</v>
      </c>
      <c r="C63" s="4">
        <v>800</v>
      </c>
      <c r="D63" s="14">
        <v>300000</v>
      </c>
      <c r="E63" s="14">
        <f>D63</f>
        <v>300000</v>
      </c>
    </row>
    <row r="64" spans="1:5" ht="62.25" customHeight="1">
      <c r="A64" s="49" t="s">
        <v>245</v>
      </c>
      <c r="B64" s="4" t="s">
        <v>247</v>
      </c>
      <c r="C64" s="4">
        <v>100</v>
      </c>
      <c r="D64" s="14">
        <v>2929200</v>
      </c>
      <c r="E64" s="14">
        <f aca="true" t="shared" si="1" ref="E64:E71">D64</f>
        <v>2929200</v>
      </c>
    </row>
    <row r="65" spans="1:5" ht="47.25" customHeight="1">
      <c r="A65" s="49" t="s">
        <v>246</v>
      </c>
      <c r="B65" s="4" t="s">
        <v>247</v>
      </c>
      <c r="C65" s="4">
        <v>200</v>
      </c>
      <c r="D65" s="14">
        <v>73500</v>
      </c>
      <c r="E65" s="14">
        <f t="shared" si="1"/>
        <v>73500</v>
      </c>
    </row>
    <row r="66" spans="1:5" ht="30" customHeight="1">
      <c r="A66" s="49" t="s">
        <v>248</v>
      </c>
      <c r="B66" s="4" t="s">
        <v>247</v>
      </c>
      <c r="C66" s="4">
        <v>800</v>
      </c>
      <c r="D66" s="14">
        <v>400</v>
      </c>
      <c r="E66" s="14">
        <f t="shared" si="1"/>
        <v>400</v>
      </c>
    </row>
    <row r="67" spans="1:5" ht="61.5" customHeight="1">
      <c r="A67" s="49" t="s">
        <v>249</v>
      </c>
      <c r="B67" s="4" t="s">
        <v>250</v>
      </c>
      <c r="C67" s="4">
        <v>200</v>
      </c>
      <c r="D67" s="14">
        <v>295600</v>
      </c>
      <c r="E67" s="14">
        <f t="shared" si="1"/>
        <v>295600</v>
      </c>
    </row>
    <row r="68" spans="1:5" ht="81" customHeight="1">
      <c r="A68" s="53" t="s">
        <v>255</v>
      </c>
      <c r="B68" s="4" t="s">
        <v>252</v>
      </c>
      <c r="C68" s="4">
        <v>100</v>
      </c>
      <c r="D68" s="14">
        <v>13300</v>
      </c>
      <c r="E68" s="14">
        <f t="shared" si="1"/>
        <v>13300</v>
      </c>
    </row>
    <row r="69" spans="1:5" ht="81" customHeight="1">
      <c r="A69" s="53" t="s">
        <v>257</v>
      </c>
      <c r="B69" s="4" t="s">
        <v>253</v>
      </c>
      <c r="C69" s="4">
        <v>100</v>
      </c>
      <c r="D69" s="14">
        <v>32500</v>
      </c>
      <c r="E69" s="14">
        <f t="shared" si="1"/>
        <v>32500</v>
      </c>
    </row>
    <row r="70" spans="1:5" ht="78.75" customHeight="1">
      <c r="A70" s="53" t="s">
        <v>258</v>
      </c>
      <c r="B70" s="4" t="s">
        <v>254</v>
      </c>
      <c r="C70" s="4">
        <v>100</v>
      </c>
      <c r="D70" s="14">
        <v>11800</v>
      </c>
      <c r="E70" s="14">
        <f t="shared" si="1"/>
        <v>11800</v>
      </c>
    </row>
    <row r="71" spans="1:5" ht="78.75" customHeight="1">
      <c r="A71" s="53" t="s">
        <v>259</v>
      </c>
      <c r="B71" s="4" t="s">
        <v>251</v>
      </c>
      <c r="C71" s="4">
        <v>100</v>
      </c>
      <c r="D71" s="14">
        <v>22900</v>
      </c>
      <c r="E71" s="14">
        <f t="shared" si="1"/>
        <v>22900</v>
      </c>
    </row>
    <row r="72" spans="1:5" ht="32.25" customHeight="1">
      <c r="A72" s="53" t="s">
        <v>227</v>
      </c>
      <c r="B72" s="4" t="s">
        <v>226</v>
      </c>
      <c r="C72" s="4">
        <v>700</v>
      </c>
      <c r="D72" s="14">
        <v>200000</v>
      </c>
      <c r="E72" s="14">
        <v>0</v>
      </c>
    </row>
    <row r="73" spans="1:5" ht="48.75" customHeight="1">
      <c r="A73" s="48" t="s">
        <v>49</v>
      </c>
      <c r="B73" s="31" t="s">
        <v>50</v>
      </c>
      <c r="C73" s="31"/>
      <c r="D73" s="34">
        <f>SUM(D74:D79)</f>
        <v>1830600</v>
      </c>
      <c r="E73" s="34">
        <f>SUM(E74:E79)</f>
        <v>1830600</v>
      </c>
    </row>
    <row r="74" spans="1:5" ht="62.25" customHeight="1">
      <c r="A74" s="49" t="s">
        <v>245</v>
      </c>
      <c r="B74" s="4" t="s">
        <v>260</v>
      </c>
      <c r="C74" s="4">
        <v>100</v>
      </c>
      <c r="D74" s="14">
        <v>1692500</v>
      </c>
      <c r="E74" s="14">
        <f>D74</f>
        <v>1692500</v>
      </c>
    </row>
    <row r="75" spans="1:5" ht="47.25" customHeight="1">
      <c r="A75" s="49" t="s">
        <v>246</v>
      </c>
      <c r="B75" s="4" t="s">
        <v>260</v>
      </c>
      <c r="C75" s="4">
        <v>200</v>
      </c>
      <c r="D75" s="14">
        <v>87300</v>
      </c>
      <c r="E75" s="14">
        <f>D75</f>
        <v>87300</v>
      </c>
    </row>
    <row r="76" spans="1:5" ht="96" customHeight="1">
      <c r="A76" s="53" t="s">
        <v>261</v>
      </c>
      <c r="B76" s="4" t="s">
        <v>1</v>
      </c>
      <c r="C76" s="4">
        <v>100</v>
      </c>
      <c r="D76" s="14">
        <v>12700</v>
      </c>
      <c r="E76" s="14">
        <f>D76</f>
        <v>12700</v>
      </c>
    </row>
    <row r="77" spans="1:5" ht="96" customHeight="1">
      <c r="A77" s="53" t="s">
        <v>262</v>
      </c>
      <c r="B77" s="4" t="s">
        <v>2</v>
      </c>
      <c r="C77" s="4">
        <v>100</v>
      </c>
      <c r="D77" s="14">
        <v>12700</v>
      </c>
      <c r="E77" s="14">
        <v>12700</v>
      </c>
    </row>
    <row r="78" spans="1:5" ht="97.5" customHeight="1">
      <c r="A78" s="53" t="s">
        <v>263</v>
      </c>
      <c r="B78" s="4" t="s">
        <v>3</v>
      </c>
      <c r="C78" s="4">
        <v>100</v>
      </c>
      <c r="D78" s="14">
        <v>12700</v>
      </c>
      <c r="E78" s="14">
        <v>12700</v>
      </c>
    </row>
    <row r="79" spans="1:5" ht="96" customHeight="1">
      <c r="A79" s="53" t="s">
        <v>0</v>
      </c>
      <c r="B79" s="4" t="s">
        <v>4</v>
      </c>
      <c r="C79" s="4">
        <v>100</v>
      </c>
      <c r="D79" s="14">
        <v>12700</v>
      </c>
      <c r="E79" s="14">
        <v>12700</v>
      </c>
    </row>
    <row r="80" spans="1:5" ht="31.5" customHeight="1">
      <c r="A80" s="52" t="s">
        <v>51</v>
      </c>
      <c r="B80" s="31" t="s">
        <v>52</v>
      </c>
      <c r="C80" s="31"/>
      <c r="D80" s="34">
        <f>SUM(D81:D83)</f>
        <v>1716140</v>
      </c>
      <c r="E80" s="34">
        <f>SUM(E81:E83)</f>
        <v>1716140</v>
      </c>
    </row>
    <row r="81" spans="1:5" ht="62.25" customHeight="1">
      <c r="A81" s="49" t="s">
        <v>245</v>
      </c>
      <c r="B81" s="4" t="s">
        <v>5</v>
      </c>
      <c r="C81" s="4">
        <v>100</v>
      </c>
      <c r="D81" s="14">
        <f>1781600*0.9</f>
        <v>1603440</v>
      </c>
      <c r="E81" s="14">
        <f>D81</f>
        <v>1603440</v>
      </c>
    </row>
    <row r="82" spans="1:5" ht="47.25" customHeight="1">
      <c r="A82" s="49" t="s">
        <v>246</v>
      </c>
      <c r="B82" s="4" t="s">
        <v>5</v>
      </c>
      <c r="C82" s="4">
        <v>200</v>
      </c>
      <c r="D82" s="14">
        <v>95700</v>
      </c>
      <c r="E82" s="14">
        <f>D82</f>
        <v>95700</v>
      </c>
    </row>
    <row r="83" spans="1:5" ht="31.5" customHeight="1">
      <c r="A83" s="49" t="s">
        <v>248</v>
      </c>
      <c r="B83" s="4" t="s">
        <v>5</v>
      </c>
      <c r="C83" s="4">
        <v>800</v>
      </c>
      <c r="D83" s="14">
        <v>17000</v>
      </c>
      <c r="E83" s="14">
        <f>D83</f>
        <v>17000</v>
      </c>
    </row>
    <row r="84" spans="1:5" ht="78.75" customHeight="1">
      <c r="A84" s="52" t="s">
        <v>53</v>
      </c>
      <c r="B84" s="31" t="s">
        <v>54</v>
      </c>
      <c r="C84" s="31"/>
      <c r="D84" s="34">
        <f>SUM(D85:D87)</f>
        <v>7949740</v>
      </c>
      <c r="E84" s="34">
        <f>SUM(E85:E87)</f>
        <v>8107680</v>
      </c>
    </row>
    <row r="85" spans="1:5" ht="47.25" customHeight="1">
      <c r="A85" s="51" t="s">
        <v>82</v>
      </c>
      <c r="B85" s="4" t="s">
        <v>6</v>
      </c>
      <c r="C85" s="4">
        <v>600</v>
      </c>
      <c r="D85" s="14">
        <f>5775600*0.9-613100</f>
        <v>4584940</v>
      </c>
      <c r="E85" s="14">
        <v>4742880</v>
      </c>
    </row>
    <row r="86" spans="1:5" ht="63.75" customHeight="1">
      <c r="A86" s="49" t="s">
        <v>245</v>
      </c>
      <c r="B86" s="4" t="s">
        <v>7</v>
      </c>
      <c r="C86" s="4">
        <v>100</v>
      </c>
      <c r="D86" s="14">
        <f>3579000*0.9</f>
        <v>3221100</v>
      </c>
      <c r="E86" s="14">
        <f>D86</f>
        <v>3221100</v>
      </c>
    </row>
    <row r="87" spans="1:5" ht="47.25" customHeight="1">
      <c r="A87" s="49" t="s">
        <v>246</v>
      </c>
      <c r="B87" s="4" t="s">
        <v>7</v>
      </c>
      <c r="C87" s="4">
        <v>200</v>
      </c>
      <c r="D87" s="14">
        <v>143700</v>
      </c>
      <c r="E87" s="14">
        <f>D87</f>
        <v>143700</v>
      </c>
    </row>
    <row r="88" spans="1:5" ht="48.75" customHeight="1">
      <c r="A88" s="52" t="s">
        <v>55</v>
      </c>
      <c r="B88" s="31" t="s">
        <v>56</v>
      </c>
      <c r="C88" s="31"/>
      <c r="D88" s="34">
        <f>SUM(D89:D101)</f>
        <v>14369250</v>
      </c>
      <c r="E88" s="34">
        <f>SUM(E89:E101)</f>
        <v>14369250</v>
      </c>
    </row>
    <row r="89" spans="1:5" s="21" customFormat="1" ht="64.5" customHeight="1">
      <c r="A89" s="54" t="s">
        <v>170</v>
      </c>
      <c r="B89" s="4" t="s">
        <v>169</v>
      </c>
      <c r="C89" s="4">
        <v>100</v>
      </c>
      <c r="D89" s="14">
        <f>1121000*0.9</f>
        <v>1008900</v>
      </c>
      <c r="E89" s="14">
        <f>D89</f>
        <v>1008900</v>
      </c>
    </row>
    <row r="90" spans="1:5" ht="47.25" customHeight="1">
      <c r="A90" s="49" t="s">
        <v>245</v>
      </c>
      <c r="B90" s="4" t="s">
        <v>8</v>
      </c>
      <c r="C90" s="4">
        <v>100</v>
      </c>
      <c r="D90" s="14">
        <f>11119500*0.9</f>
        <v>10007550</v>
      </c>
      <c r="E90" s="14">
        <f aca="true" t="shared" si="2" ref="E90:E101">D90</f>
        <v>10007550</v>
      </c>
    </row>
    <row r="91" spans="1:5" ht="47.25" customHeight="1">
      <c r="A91" s="49" t="s">
        <v>246</v>
      </c>
      <c r="B91" s="4" t="s">
        <v>8</v>
      </c>
      <c r="C91" s="4">
        <v>200</v>
      </c>
      <c r="D91" s="14">
        <f>1902700-140000</f>
        <v>1762700</v>
      </c>
      <c r="E91" s="14">
        <f t="shared" si="2"/>
        <v>1762700</v>
      </c>
    </row>
    <row r="92" spans="1:5" ht="30.75" customHeight="1">
      <c r="A92" s="49" t="s">
        <v>248</v>
      </c>
      <c r="B92" s="4" t="s">
        <v>8</v>
      </c>
      <c r="C92" s="4">
        <v>800</v>
      </c>
      <c r="D92" s="14">
        <v>35300</v>
      </c>
      <c r="E92" s="14">
        <f t="shared" si="2"/>
        <v>35300</v>
      </c>
    </row>
    <row r="93" spans="1:5" ht="31.5" customHeight="1">
      <c r="A93" s="49" t="s">
        <v>10</v>
      </c>
      <c r="B93" s="4" t="s">
        <v>9</v>
      </c>
      <c r="C93" s="4">
        <v>300</v>
      </c>
      <c r="D93" s="14">
        <v>1407300</v>
      </c>
      <c r="E93" s="14">
        <f>D93</f>
        <v>1407300</v>
      </c>
    </row>
    <row r="94" spans="1:5" ht="94.5" customHeight="1">
      <c r="A94" s="51" t="s">
        <v>154</v>
      </c>
      <c r="B94" s="4" t="s">
        <v>155</v>
      </c>
      <c r="C94" s="4">
        <v>100</v>
      </c>
      <c r="D94" s="14">
        <v>16200</v>
      </c>
      <c r="E94" s="14">
        <f t="shared" si="2"/>
        <v>16200</v>
      </c>
    </row>
    <row r="95" spans="1:5" ht="93.75" customHeight="1">
      <c r="A95" s="51" t="s">
        <v>156</v>
      </c>
      <c r="B95" s="4" t="s">
        <v>157</v>
      </c>
      <c r="C95" s="4">
        <v>100</v>
      </c>
      <c r="D95" s="14">
        <v>39700</v>
      </c>
      <c r="E95" s="14">
        <f>D95</f>
        <v>39700</v>
      </c>
    </row>
    <row r="96" spans="1:5" ht="94.5" customHeight="1">
      <c r="A96" s="51" t="s">
        <v>158</v>
      </c>
      <c r="B96" s="4" t="s">
        <v>159</v>
      </c>
      <c r="C96" s="4">
        <v>100</v>
      </c>
      <c r="D96" s="14">
        <v>14300</v>
      </c>
      <c r="E96" s="14">
        <f t="shared" si="2"/>
        <v>14300</v>
      </c>
    </row>
    <row r="97" spans="1:5" ht="95.25" customHeight="1">
      <c r="A97" s="51" t="s">
        <v>160</v>
      </c>
      <c r="B97" s="4" t="s">
        <v>161</v>
      </c>
      <c r="C97" s="4">
        <v>100</v>
      </c>
      <c r="D97" s="14">
        <v>27900</v>
      </c>
      <c r="E97" s="14">
        <f t="shared" si="2"/>
        <v>27900</v>
      </c>
    </row>
    <row r="98" spans="1:5" ht="93" customHeight="1">
      <c r="A98" s="51" t="s">
        <v>172</v>
      </c>
      <c r="B98" s="4" t="s">
        <v>173</v>
      </c>
      <c r="C98" s="4">
        <v>100</v>
      </c>
      <c r="D98" s="14">
        <v>8100</v>
      </c>
      <c r="E98" s="14">
        <f>D98</f>
        <v>8100</v>
      </c>
    </row>
    <row r="99" spans="1:5" ht="94.5" customHeight="1">
      <c r="A99" s="51" t="s">
        <v>174</v>
      </c>
      <c r="B99" s="4" t="s">
        <v>175</v>
      </c>
      <c r="C99" s="4">
        <v>100</v>
      </c>
      <c r="D99" s="14">
        <v>20200</v>
      </c>
      <c r="E99" s="14">
        <f t="shared" si="2"/>
        <v>20200</v>
      </c>
    </row>
    <row r="100" spans="1:5" ht="93" customHeight="1">
      <c r="A100" s="51" t="s">
        <v>176</v>
      </c>
      <c r="B100" s="4" t="s">
        <v>177</v>
      </c>
      <c r="C100" s="4">
        <v>100</v>
      </c>
      <c r="D100" s="14">
        <v>7100</v>
      </c>
      <c r="E100" s="14">
        <f>D100</f>
        <v>7100</v>
      </c>
    </row>
    <row r="101" spans="1:5" ht="93" customHeight="1">
      <c r="A101" s="51" t="s">
        <v>178</v>
      </c>
      <c r="B101" s="4" t="s">
        <v>179</v>
      </c>
      <c r="C101" s="4">
        <v>100</v>
      </c>
      <c r="D101" s="14">
        <v>14000</v>
      </c>
      <c r="E101" s="14">
        <f t="shared" si="2"/>
        <v>14000</v>
      </c>
    </row>
    <row r="102" spans="1:5" s="19" customFormat="1" ht="75.75" customHeight="1">
      <c r="A102" s="17" t="s">
        <v>153</v>
      </c>
      <c r="B102" s="18" t="s">
        <v>15</v>
      </c>
      <c r="C102" s="18"/>
      <c r="D102" s="20">
        <f>D103</f>
        <v>345000</v>
      </c>
      <c r="E102" s="20">
        <f>E103</f>
        <v>345000</v>
      </c>
    </row>
    <row r="103" spans="1:5" ht="75" customHeight="1">
      <c r="A103" s="24" t="s">
        <v>113</v>
      </c>
      <c r="B103" s="22" t="s">
        <v>16</v>
      </c>
      <c r="C103" s="22"/>
      <c r="D103" s="25">
        <f>SUM(D105:D105)</f>
        <v>345000</v>
      </c>
      <c r="E103" s="25">
        <f>SUM(E105:E105)</f>
        <v>345000</v>
      </c>
    </row>
    <row r="104" spans="1:5" ht="33" customHeight="1">
      <c r="A104" s="48" t="s">
        <v>60</v>
      </c>
      <c r="B104" s="31" t="s">
        <v>61</v>
      </c>
      <c r="C104" s="31"/>
      <c r="D104" s="33">
        <f>SUM(D105:D105)</f>
        <v>345000</v>
      </c>
      <c r="E104" s="33">
        <f>SUM(E105:E105)</f>
        <v>345000</v>
      </c>
    </row>
    <row r="105" spans="1:5" ht="141" customHeight="1">
      <c r="A105" s="51" t="s">
        <v>17</v>
      </c>
      <c r="B105" s="4" t="s">
        <v>223</v>
      </c>
      <c r="C105" s="4">
        <v>600</v>
      </c>
      <c r="D105" s="13">
        <v>345000</v>
      </c>
      <c r="E105" s="13">
        <v>345000</v>
      </c>
    </row>
    <row r="106" spans="1:5" ht="72.75" customHeight="1">
      <c r="A106" s="26" t="s">
        <v>18</v>
      </c>
      <c r="B106" s="18" t="s">
        <v>19</v>
      </c>
      <c r="C106" s="18"/>
      <c r="D106" s="20">
        <f>D107</f>
        <v>0</v>
      </c>
      <c r="E106" s="20">
        <f>E107</f>
        <v>500000</v>
      </c>
    </row>
    <row r="107" spans="1:5" ht="48.75" customHeight="1">
      <c r="A107" s="48" t="s">
        <v>63</v>
      </c>
      <c r="B107" s="35" t="s">
        <v>62</v>
      </c>
      <c r="C107" s="35"/>
      <c r="D107" s="36">
        <f>SUM(D108)</f>
        <v>0</v>
      </c>
      <c r="E107" s="36">
        <f>SUM(E108)</f>
        <v>500000</v>
      </c>
    </row>
    <row r="108" spans="1:5" ht="63.75" customHeight="1">
      <c r="A108" s="49" t="s">
        <v>20</v>
      </c>
      <c r="B108" s="4" t="s">
        <v>21</v>
      </c>
      <c r="C108" s="4">
        <v>800</v>
      </c>
      <c r="D108" s="13"/>
      <c r="E108" s="13">
        <v>500000</v>
      </c>
    </row>
    <row r="109" spans="1:5" ht="76.5" customHeight="1">
      <c r="A109" s="26" t="s">
        <v>149</v>
      </c>
      <c r="B109" s="18" t="s">
        <v>22</v>
      </c>
      <c r="C109" s="18"/>
      <c r="D109" s="20">
        <f>D110+D113+D115</f>
        <v>5792039.87</v>
      </c>
      <c r="E109" s="20">
        <f>E110+E113+E115</f>
        <v>5792039.87</v>
      </c>
    </row>
    <row r="110" spans="1:5" ht="31.5" customHeight="1">
      <c r="A110" s="48" t="s">
        <v>64</v>
      </c>
      <c r="B110" s="35" t="s">
        <v>65</v>
      </c>
      <c r="C110" s="35"/>
      <c r="D110" s="36">
        <f>SUM(D111:D112)</f>
        <v>4164839.87</v>
      </c>
      <c r="E110" s="36">
        <f>SUM(E111:E112)</f>
        <v>4164839.87</v>
      </c>
    </row>
    <row r="111" spans="1:5" s="21" customFormat="1" ht="30" customHeight="1">
      <c r="A111" s="55" t="s">
        <v>23</v>
      </c>
      <c r="B111" s="5" t="s">
        <v>24</v>
      </c>
      <c r="C111" s="5">
        <v>200</v>
      </c>
      <c r="D111" s="30">
        <v>50000</v>
      </c>
      <c r="E111" s="30">
        <v>50000</v>
      </c>
    </row>
    <row r="112" spans="1:5" ht="46.5" customHeight="1">
      <c r="A112" s="49" t="s">
        <v>25</v>
      </c>
      <c r="B112" s="4" t="s">
        <v>26</v>
      </c>
      <c r="C112" s="4">
        <v>200</v>
      </c>
      <c r="D112" s="13">
        <v>4114839.87</v>
      </c>
      <c r="E112" s="13">
        <v>4114839.87</v>
      </c>
    </row>
    <row r="113" spans="1:5" ht="29.25" customHeight="1">
      <c r="A113" s="48" t="s">
        <v>66</v>
      </c>
      <c r="B113" s="31" t="s">
        <v>67</v>
      </c>
      <c r="C113" s="31"/>
      <c r="D113" s="34">
        <f>SUM(D114)</f>
        <v>1527200</v>
      </c>
      <c r="E113" s="34">
        <f>SUM(E114)</f>
        <v>1527200</v>
      </c>
    </row>
    <row r="114" spans="1:5" ht="159.75" customHeight="1">
      <c r="A114" s="49" t="s">
        <v>74</v>
      </c>
      <c r="B114" s="4" t="s">
        <v>75</v>
      </c>
      <c r="C114" s="4">
        <v>500</v>
      </c>
      <c r="D114" s="13">
        <v>1527200</v>
      </c>
      <c r="E114" s="13">
        <v>1527200</v>
      </c>
    </row>
    <row r="115" spans="1:5" ht="31.5" customHeight="1">
      <c r="A115" s="52" t="s">
        <v>68</v>
      </c>
      <c r="B115" s="31" t="s">
        <v>69</v>
      </c>
      <c r="C115" s="31"/>
      <c r="D115" s="34">
        <f>SUM(D116)</f>
        <v>100000</v>
      </c>
      <c r="E115" s="34">
        <f>SUM(E116)</f>
        <v>100000</v>
      </c>
    </row>
    <row r="116" spans="1:5" ht="47.25" customHeight="1">
      <c r="A116" s="49" t="s">
        <v>76</v>
      </c>
      <c r="B116" s="4" t="s">
        <v>77</v>
      </c>
      <c r="C116" s="4">
        <v>200</v>
      </c>
      <c r="D116" s="13">
        <v>100000</v>
      </c>
      <c r="E116" s="13">
        <v>100000</v>
      </c>
    </row>
    <row r="117" spans="1:5" s="19" customFormat="1" ht="56.25" customHeight="1">
      <c r="A117" s="26" t="s">
        <v>150</v>
      </c>
      <c r="B117" s="18" t="s">
        <v>91</v>
      </c>
      <c r="C117" s="18"/>
      <c r="D117" s="20">
        <f>D118+D121</f>
        <v>6168453.5</v>
      </c>
      <c r="E117" s="20">
        <f>E118+E121</f>
        <v>6168453.5</v>
      </c>
    </row>
    <row r="118" spans="1:5" s="19" customFormat="1" ht="32.25" customHeight="1">
      <c r="A118" s="48" t="s">
        <v>70</v>
      </c>
      <c r="B118" s="35" t="s">
        <v>72</v>
      </c>
      <c r="C118" s="35"/>
      <c r="D118" s="36">
        <f>SUM(D119:D120)</f>
        <v>5696153.5</v>
      </c>
      <c r="E118" s="36">
        <f>SUM(E119:E120)</f>
        <v>5696153.5</v>
      </c>
    </row>
    <row r="119" spans="1:5" ht="61.5" customHeight="1">
      <c r="A119" s="49" t="s">
        <v>92</v>
      </c>
      <c r="B119" s="4" t="s">
        <v>93</v>
      </c>
      <c r="C119" s="4">
        <v>600</v>
      </c>
      <c r="D119" s="13">
        <v>4996400</v>
      </c>
      <c r="E119" s="13">
        <f>D119</f>
        <v>4996400</v>
      </c>
    </row>
    <row r="120" spans="1:5" ht="62.25" customHeight="1">
      <c r="A120" s="49" t="s">
        <v>94</v>
      </c>
      <c r="B120" s="7" t="s">
        <v>95</v>
      </c>
      <c r="C120" s="4">
        <v>600</v>
      </c>
      <c r="D120" s="13">
        <f>777504*0.9-0.1</f>
        <v>699753.5</v>
      </c>
      <c r="E120" s="13">
        <f>D120</f>
        <v>699753.5</v>
      </c>
    </row>
    <row r="121" spans="1:5" ht="32.25" customHeight="1">
      <c r="A121" s="48" t="s">
        <v>71</v>
      </c>
      <c r="B121" s="38" t="s">
        <v>73</v>
      </c>
      <c r="C121" s="31"/>
      <c r="D121" s="34">
        <f>SUM(D122:D123)</f>
        <v>472300</v>
      </c>
      <c r="E121" s="34">
        <f>SUM(E122:E123)</f>
        <v>472300</v>
      </c>
    </row>
    <row r="122" spans="1:5" ht="91.5" customHeight="1">
      <c r="A122" s="49" t="s">
        <v>81</v>
      </c>
      <c r="B122" s="42" t="s">
        <v>80</v>
      </c>
      <c r="C122" s="4">
        <v>600</v>
      </c>
      <c r="D122" s="14">
        <v>180300</v>
      </c>
      <c r="E122" s="14">
        <v>180300</v>
      </c>
    </row>
    <row r="123" spans="1:5" ht="79.5" customHeight="1">
      <c r="A123" s="56" t="s">
        <v>78</v>
      </c>
      <c r="B123" s="42" t="s">
        <v>79</v>
      </c>
      <c r="C123" s="43">
        <v>600</v>
      </c>
      <c r="D123" s="44">
        <v>292000</v>
      </c>
      <c r="E123" s="44">
        <v>292000</v>
      </c>
    </row>
    <row r="124" spans="1:5" ht="37.5" customHeight="1">
      <c r="A124" s="47" t="s">
        <v>114</v>
      </c>
      <c r="B124" s="18" t="s">
        <v>96</v>
      </c>
      <c r="C124" s="18"/>
      <c r="D124" s="20">
        <f>D125</f>
        <v>2341578</v>
      </c>
      <c r="E124" s="20">
        <f>E125</f>
        <v>2341578</v>
      </c>
    </row>
    <row r="125" spans="1:5" ht="76.5" customHeight="1">
      <c r="A125" s="24" t="s">
        <v>148</v>
      </c>
      <c r="B125" s="22" t="s">
        <v>97</v>
      </c>
      <c r="C125" s="22"/>
      <c r="D125" s="23">
        <f>SUM(D127:D131)</f>
        <v>2341578</v>
      </c>
      <c r="E125" s="23">
        <f>SUM(E127:E131)</f>
        <v>2341578</v>
      </c>
    </row>
    <row r="126" spans="1:5" ht="47.25" customHeight="1">
      <c r="A126" s="48" t="s">
        <v>192</v>
      </c>
      <c r="B126" s="31" t="s">
        <v>193</v>
      </c>
      <c r="C126" s="31"/>
      <c r="D126" s="34">
        <f>SUM(D127:D131)</f>
        <v>2341578</v>
      </c>
      <c r="E126" s="34">
        <f>SUM(E127:E131)</f>
        <v>2341578</v>
      </c>
    </row>
    <row r="127" spans="1:5" ht="78" customHeight="1">
      <c r="A127" s="49" t="s">
        <v>98</v>
      </c>
      <c r="B127" s="39" t="s">
        <v>101</v>
      </c>
      <c r="C127" s="4">
        <v>100</v>
      </c>
      <c r="D127" s="14">
        <f>1913000-200000</f>
        <v>1713000</v>
      </c>
      <c r="E127" s="14">
        <f>D127</f>
        <v>1713000</v>
      </c>
    </row>
    <row r="128" spans="1:5" ht="45.75" customHeight="1">
      <c r="A128" s="49" t="s">
        <v>99</v>
      </c>
      <c r="B128" s="39" t="s">
        <v>101</v>
      </c>
      <c r="C128" s="4">
        <v>200</v>
      </c>
      <c r="D128" s="14">
        <f>549800-4622-200000</f>
        <v>345178</v>
      </c>
      <c r="E128" s="14">
        <f>D128</f>
        <v>345178</v>
      </c>
    </row>
    <row r="129" spans="1:5" ht="45.75" customHeight="1">
      <c r="A129" s="49" t="s">
        <v>100</v>
      </c>
      <c r="B129" s="39" t="s">
        <v>101</v>
      </c>
      <c r="C129" s="4">
        <v>800</v>
      </c>
      <c r="D129" s="14">
        <v>2100</v>
      </c>
      <c r="E129" s="14">
        <f>D129</f>
        <v>2100</v>
      </c>
    </row>
    <row r="130" spans="1:5" ht="96.75" customHeight="1">
      <c r="A130" s="51" t="s">
        <v>102</v>
      </c>
      <c r="B130" s="39" t="s">
        <v>167</v>
      </c>
      <c r="C130" s="4">
        <v>100</v>
      </c>
      <c r="D130" s="14">
        <v>225100</v>
      </c>
      <c r="E130" s="14">
        <f>D130</f>
        <v>225100</v>
      </c>
    </row>
    <row r="131" spans="1:5" ht="76.5" customHeight="1">
      <c r="A131" s="51" t="s">
        <v>103</v>
      </c>
      <c r="B131" s="39" t="s">
        <v>167</v>
      </c>
      <c r="C131" s="4">
        <v>200</v>
      </c>
      <c r="D131" s="14">
        <v>56200</v>
      </c>
      <c r="E131" s="14">
        <f>D131</f>
        <v>56200</v>
      </c>
    </row>
    <row r="132" spans="1:5" s="19" customFormat="1" ht="40.5" customHeight="1">
      <c r="A132" s="26" t="s">
        <v>11</v>
      </c>
      <c r="B132" s="18" t="s">
        <v>104</v>
      </c>
      <c r="C132" s="18"/>
      <c r="D132" s="20">
        <f>D133</f>
        <v>0</v>
      </c>
      <c r="E132" s="20">
        <f>E133</f>
        <v>1252200</v>
      </c>
    </row>
    <row r="133" spans="1:5" s="19" customFormat="1" ht="28.5" customHeight="1">
      <c r="A133" s="48" t="s">
        <v>194</v>
      </c>
      <c r="B133" s="35" t="s">
        <v>195</v>
      </c>
      <c r="C133" s="35"/>
      <c r="D133" s="36">
        <f>SUM(D134:D134)</f>
        <v>0</v>
      </c>
      <c r="E133" s="36">
        <f>SUM(E134:E134)</f>
        <v>1252200</v>
      </c>
    </row>
    <row r="134" spans="1:5" s="19" customFormat="1" ht="47.25" customHeight="1">
      <c r="A134" s="55" t="s">
        <v>171</v>
      </c>
      <c r="B134" s="40" t="s">
        <v>168</v>
      </c>
      <c r="C134" s="40">
        <v>600</v>
      </c>
      <c r="D134" s="41"/>
      <c r="E134" s="41">
        <v>1252200</v>
      </c>
    </row>
    <row r="135" spans="1:5" ht="54.75" customHeight="1">
      <c r="A135" s="26" t="s">
        <v>12</v>
      </c>
      <c r="B135" s="18" t="s">
        <v>105</v>
      </c>
      <c r="C135" s="18"/>
      <c r="D135" s="20">
        <f>D136</f>
        <v>363987</v>
      </c>
      <c r="E135" s="20">
        <f>E136</f>
        <v>363987</v>
      </c>
    </row>
    <row r="136" spans="1:5" ht="33" customHeight="1">
      <c r="A136" s="48" t="s">
        <v>197</v>
      </c>
      <c r="B136" s="35" t="s">
        <v>196</v>
      </c>
      <c r="C136" s="35"/>
      <c r="D136" s="36">
        <f>SUM(D137:D138)</f>
        <v>363987</v>
      </c>
      <c r="E136" s="36">
        <f>SUM(E137:E138)</f>
        <v>363987</v>
      </c>
    </row>
    <row r="137" spans="1:5" ht="79.5" customHeight="1">
      <c r="A137" s="55" t="s">
        <v>106</v>
      </c>
      <c r="B137" s="5" t="s">
        <v>108</v>
      </c>
      <c r="C137" s="5">
        <v>100</v>
      </c>
      <c r="D137" s="14">
        <v>340716</v>
      </c>
      <c r="E137" s="14">
        <v>340716</v>
      </c>
    </row>
    <row r="138" spans="1:5" ht="45" customHeight="1">
      <c r="A138" s="55" t="s">
        <v>107</v>
      </c>
      <c r="B138" s="5" t="s">
        <v>108</v>
      </c>
      <c r="C138" s="5">
        <v>200</v>
      </c>
      <c r="D138" s="30">
        <v>23271</v>
      </c>
      <c r="E138" s="30">
        <v>23271</v>
      </c>
    </row>
    <row r="139" spans="1:5" s="19" customFormat="1" ht="56.25" customHeight="1">
      <c r="A139" s="26" t="s">
        <v>218</v>
      </c>
      <c r="B139" s="18" t="s">
        <v>109</v>
      </c>
      <c r="C139" s="18"/>
      <c r="D139" s="20">
        <f>D140+D143+D145</f>
        <v>615200</v>
      </c>
      <c r="E139" s="20">
        <f>E140+E143+E145</f>
        <v>615200</v>
      </c>
    </row>
    <row r="140" spans="1:5" s="19" customFormat="1" ht="33" customHeight="1">
      <c r="A140" s="48" t="s">
        <v>219</v>
      </c>
      <c r="B140" s="35" t="s">
        <v>217</v>
      </c>
      <c r="C140" s="35"/>
      <c r="D140" s="36">
        <f>SUM(D141:D142)</f>
        <v>553100</v>
      </c>
      <c r="E140" s="36">
        <f>SUM(E141:E142)</f>
        <v>553100</v>
      </c>
    </row>
    <row r="141" spans="1:5" ht="47.25" customHeight="1">
      <c r="A141" s="49" t="s">
        <v>224</v>
      </c>
      <c r="B141" s="4" t="s">
        <v>220</v>
      </c>
      <c r="C141" s="4">
        <v>200</v>
      </c>
      <c r="D141" s="14">
        <f>448200-100000</f>
        <v>348200</v>
      </c>
      <c r="E141" s="14">
        <f>D141</f>
        <v>348200</v>
      </c>
    </row>
    <row r="142" spans="1:5" ht="47.25" customHeight="1">
      <c r="A142" s="49" t="s">
        <v>225</v>
      </c>
      <c r="B142" s="4" t="s">
        <v>220</v>
      </c>
      <c r="C142" s="4">
        <v>600</v>
      </c>
      <c r="D142" s="14">
        <f>304900-100000</f>
        <v>204900</v>
      </c>
      <c r="E142" s="14">
        <f>D142</f>
        <v>204900</v>
      </c>
    </row>
    <row r="143" spans="1:5" ht="33" customHeight="1">
      <c r="A143" s="48" t="s">
        <v>83</v>
      </c>
      <c r="B143" s="35" t="s">
        <v>84</v>
      </c>
      <c r="C143" s="6"/>
      <c r="D143" s="37">
        <f>D144</f>
        <v>37100</v>
      </c>
      <c r="E143" s="37">
        <f>E144</f>
        <v>37100</v>
      </c>
    </row>
    <row r="144" spans="1:5" ht="47.25" customHeight="1">
      <c r="A144" s="49" t="s">
        <v>85</v>
      </c>
      <c r="B144" s="4" t="s">
        <v>86</v>
      </c>
      <c r="C144" s="4">
        <v>200</v>
      </c>
      <c r="D144" s="14">
        <v>37100</v>
      </c>
      <c r="E144" s="14">
        <v>37100</v>
      </c>
    </row>
    <row r="145" spans="1:5" ht="33" customHeight="1">
      <c r="A145" s="48" t="s">
        <v>88</v>
      </c>
      <c r="B145" s="35" t="s">
        <v>87</v>
      </c>
      <c r="C145" s="35"/>
      <c r="D145" s="37">
        <f>D146</f>
        <v>25000</v>
      </c>
      <c r="E145" s="37">
        <f>E146</f>
        <v>25000</v>
      </c>
    </row>
    <row r="146" spans="1:5" ht="47.25" customHeight="1">
      <c r="A146" s="55" t="s">
        <v>89</v>
      </c>
      <c r="B146" s="4" t="s">
        <v>90</v>
      </c>
      <c r="C146" s="4">
        <v>200</v>
      </c>
      <c r="D146" s="14">
        <v>25000</v>
      </c>
      <c r="E146" s="14">
        <v>25000</v>
      </c>
    </row>
    <row r="147" spans="1:5" s="19" customFormat="1" ht="36" customHeight="1">
      <c r="A147" s="17" t="s">
        <v>13</v>
      </c>
      <c r="B147" s="18" t="s">
        <v>216</v>
      </c>
      <c r="C147" s="18"/>
      <c r="D147" s="20">
        <f>D148</f>
        <v>677596.4</v>
      </c>
      <c r="E147" s="20">
        <f>E148</f>
        <v>677556.4</v>
      </c>
    </row>
    <row r="148" spans="1:5" s="19" customFormat="1" ht="18.75" customHeight="1">
      <c r="A148" s="48" t="s">
        <v>198</v>
      </c>
      <c r="B148" s="35" t="s">
        <v>215</v>
      </c>
      <c r="C148" s="35"/>
      <c r="D148" s="36">
        <f>SUM(D149:D152)</f>
        <v>677596.4</v>
      </c>
      <c r="E148" s="36">
        <f>SUM(E149:E152)</f>
        <v>677556.4</v>
      </c>
    </row>
    <row r="149" spans="1:5" ht="78.75" customHeight="1">
      <c r="A149" s="49" t="s">
        <v>164</v>
      </c>
      <c r="B149" s="4" t="s">
        <v>211</v>
      </c>
      <c r="C149" s="4">
        <v>100</v>
      </c>
      <c r="D149" s="13">
        <f>674600*0.9+40</f>
        <v>607180</v>
      </c>
      <c r="E149" s="13">
        <f>D149-40</f>
        <v>607140</v>
      </c>
    </row>
    <row r="150" spans="1:5" ht="45.75" customHeight="1">
      <c r="A150" s="49" t="s">
        <v>110</v>
      </c>
      <c r="B150" s="4" t="s">
        <v>212</v>
      </c>
      <c r="C150" s="4">
        <v>200</v>
      </c>
      <c r="D150" s="13">
        <v>28900</v>
      </c>
      <c r="E150" s="13">
        <f>D150</f>
        <v>28900</v>
      </c>
    </row>
    <row r="151" spans="1:5" ht="47.25" customHeight="1">
      <c r="A151" s="49" t="s">
        <v>111</v>
      </c>
      <c r="B151" s="4" t="s">
        <v>213</v>
      </c>
      <c r="C151" s="4">
        <v>200</v>
      </c>
      <c r="D151" s="14">
        <v>7016.4</v>
      </c>
      <c r="E151" s="13">
        <f>D151</f>
        <v>7016.4</v>
      </c>
    </row>
    <row r="152" spans="1:5" ht="31.5" customHeight="1">
      <c r="A152" s="49" t="s">
        <v>112</v>
      </c>
      <c r="B152" s="8" t="s">
        <v>214</v>
      </c>
      <c r="C152" s="8">
        <v>200</v>
      </c>
      <c r="D152" s="13">
        <v>34500</v>
      </c>
      <c r="E152" s="13">
        <f>D152</f>
        <v>34500</v>
      </c>
    </row>
    <row r="153" spans="1:5" s="27" customFormat="1" ht="15.75">
      <c r="A153" s="57" t="s">
        <v>115</v>
      </c>
      <c r="B153" s="58"/>
      <c r="C153" s="58"/>
      <c r="D153" s="16">
        <f>D7+D45+D61+D102+D106+D109+D117+D124+D132+D135+D139+D147</f>
        <v>159180594.98</v>
      </c>
      <c r="E153" s="16">
        <f>E7+E45+E61+E102+E106+E109+E117+E124+E132+E135+E139+E147</f>
        <v>159090694.98</v>
      </c>
    </row>
    <row r="154" spans="4:5" ht="3" customHeight="1">
      <c r="D154" s="28">
        <v>165381894.98</v>
      </c>
      <c r="E154" s="28">
        <v>164308194.98</v>
      </c>
    </row>
    <row r="155" spans="4:7" ht="15.75" hidden="1">
      <c r="D155" s="28">
        <f>D153-D154</f>
        <v>-6201300</v>
      </c>
      <c r="E155" s="28">
        <f>E153-E154</f>
        <v>-5217500</v>
      </c>
      <c r="G155" s="61"/>
    </row>
  </sheetData>
  <sheetProtection/>
  <autoFilter ref="A6:D155"/>
  <mergeCells count="2">
    <mergeCell ref="A3:E4"/>
    <mergeCell ref="B1:E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66" r:id="rId1"/>
  <rowBreaks count="3" manualBreakCount="3">
    <brk id="108" max="255" man="1"/>
    <brk id="123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2017-02-02T05:53:58Z</cp:lastPrinted>
  <dcterms:created xsi:type="dcterms:W3CDTF">2013-10-30T08:55:37Z</dcterms:created>
  <dcterms:modified xsi:type="dcterms:W3CDTF">2017-02-02T05:57:19Z</dcterms:modified>
  <cp:category/>
  <cp:version/>
  <cp:contentType/>
  <cp:contentStatus/>
</cp:coreProperties>
</file>